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castellanosc\Desktop\POA\2022\MODIFICACIONES 2022\"/>
    </mc:Choice>
  </mc:AlternateContent>
  <bookViews>
    <workbookView xWindow="0" yWindow="0" windowWidth="28800" windowHeight="12435"/>
  </bookViews>
  <sheets>
    <sheet name="ABRIL" sheetId="7" r:id="rId1"/>
  </sheets>
  <definedNames>
    <definedName name="_xlnm.Print_Area" localSheetId="0">ABRIL!$B$2:$AC$9</definedName>
    <definedName name="_xlnm.Print_Titles" localSheetId="0">ABRIL!$2:$3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7" l="1"/>
  <c r="N24" i="7"/>
  <c r="Y49" i="7"/>
  <c r="T49" i="7"/>
  <c r="O49" i="7"/>
  <c r="Z49" i="7" s="1"/>
  <c r="AA49" i="7" s="1"/>
  <c r="Y48" i="7"/>
  <c r="T48" i="7"/>
  <c r="O48" i="7"/>
  <c r="Y47" i="7"/>
  <c r="T47" i="7"/>
  <c r="O47" i="7"/>
  <c r="Z47" i="7" s="1"/>
  <c r="AA47" i="7" s="1"/>
  <c r="Y46" i="7"/>
  <c r="T46" i="7"/>
  <c r="O46" i="7"/>
  <c r="Z46" i="7" s="1"/>
  <c r="AA46" i="7" s="1"/>
  <c r="Y45" i="7"/>
  <c r="T45" i="7"/>
  <c r="O45" i="7"/>
  <c r="Y44" i="7"/>
  <c r="T44" i="7"/>
  <c r="O44" i="7"/>
  <c r="Z44" i="7" s="1"/>
  <c r="AA44" i="7" s="1"/>
  <c r="Y43" i="7"/>
  <c r="T43" i="7"/>
  <c r="O43" i="7"/>
  <c r="Z43" i="7" s="1"/>
  <c r="AA43" i="7" s="1"/>
  <c r="Y42" i="7"/>
  <c r="T42" i="7"/>
  <c r="O42" i="7"/>
  <c r="Z42" i="7" s="1"/>
  <c r="AA42" i="7" s="1"/>
  <c r="Y41" i="7"/>
  <c r="T41" i="7"/>
  <c r="O41" i="7"/>
  <c r="Z41" i="7" s="1"/>
  <c r="AA41" i="7" s="1"/>
  <c r="Y40" i="7"/>
  <c r="T40" i="7"/>
  <c r="O40" i="7"/>
  <c r="Y39" i="7"/>
  <c r="T39" i="7"/>
  <c r="O39" i="7"/>
  <c r="Z39" i="7" s="1"/>
  <c r="AA39" i="7" s="1"/>
  <c r="Y38" i="7"/>
  <c r="T38" i="7"/>
  <c r="O38" i="7"/>
  <c r="Z38" i="7" s="1"/>
  <c r="AA38" i="7" s="1"/>
  <c r="Y37" i="7"/>
  <c r="T37" i="7"/>
  <c r="Z37" i="7" s="1"/>
  <c r="AA37" i="7" s="1"/>
  <c r="O37" i="7"/>
  <c r="Y36" i="7"/>
  <c r="T36" i="7"/>
  <c r="O36" i="7"/>
  <c r="Z36" i="7" s="1"/>
  <c r="AA36" i="7" s="1"/>
  <c r="Y35" i="7"/>
  <c r="T35" i="7"/>
  <c r="O35" i="7"/>
  <c r="Z35" i="7" s="1"/>
  <c r="AA35" i="7" s="1"/>
  <c r="Y34" i="7"/>
  <c r="T34" i="7"/>
  <c r="O34" i="7"/>
  <c r="Z34" i="7" s="1"/>
  <c r="AA34" i="7" s="1"/>
  <c r="AD27" i="7"/>
  <c r="Y27" i="7"/>
  <c r="T27" i="7"/>
  <c r="O27" i="7"/>
  <c r="Z27" i="7" s="1"/>
  <c r="AA27" i="7" s="1"/>
  <c r="J27" i="7"/>
  <c r="AD26" i="7"/>
  <c r="AD24" i="7" s="1"/>
  <c r="AD23" i="7" s="1"/>
  <c r="Y26" i="7"/>
  <c r="T26" i="7"/>
  <c r="O26" i="7"/>
  <c r="Z26" i="7" s="1"/>
  <c r="AA26" i="7" s="1"/>
  <c r="J26" i="7"/>
  <c r="AD25" i="7"/>
  <c r="Y25" i="7"/>
  <c r="T25" i="7"/>
  <c r="O25" i="7"/>
  <c r="Z25" i="7" s="1"/>
  <c r="AA25" i="7" s="1"/>
  <c r="J25" i="7"/>
  <c r="AB24" i="7"/>
  <c r="Y24" i="7"/>
  <c r="T24" i="7"/>
  <c r="M24" i="7"/>
  <c r="L24" i="7"/>
  <c r="I24" i="7"/>
  <c r="Y23" i="7"/>
  <c r="T23" i="7"/>
  <c r="M23" i="7"/>
  <c r="I23" i="7"/>
  <c r="Z48" i="7" l="1"/>
  <c r="AA48" i="7" s="1"/>
  <c r="Z45" i="7"/>
  <c r="AA45" i="7" s="1"/>
  <c r="Z40" i="7"/>
  <c r="AA40" i="7" s="1"/>
  <c r="O24" i="7"/>
  <c r="Z24" i="7" s="1"/>
  <c r="Z23" i="7" s="1"/>
  <c r="AA23" i="7" s="1"/>
  <c r="L23" i="7"/>
  <c r="O23" i="7" s="1"/>
  <c r="AA24" i="7" l="1"/>
</calcChain>
</file>

<file path=xl/sharedStrings.xml><?xml version="1.0" encoding="utf-8"?>
<sst xmlns="http://schemas.openxmlformats.org/spreadsheetml/2006/main" count="103" uniqueCount="78">
  <si>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</si>
  <si>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</si>
  <si>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</si>
  <si>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</si>
  <si>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</si>
  <si>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</si>
  <si>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</si>
  <si>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</si>
  <si>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</si>
  <si>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</si>
  <si>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</si>
  <si>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</si>
  <si>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</si>
  <si>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</si>
  <si>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</si>
  <si>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</si>
  <si>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</si>
  <si>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 xml:space="preserve">Persona </t>
  </si>
  <si>
    <t xml:space="preserve">Documento </t>
  </si>
  <si>
    <t xml:space="preserve">Registro </t>
  </si>
  <si>
    <t>Personas individuales y jurídicas beneficiadas con  servicios de registro de  patentes comerciales y títulos de propiedad intelectual.</t>
  </si>
  <si>
    <r>
      <t>Personas individuales y jurídicas beneficiadas con patentes de inscripción de sociedades nacionales,  comerciante individual y empresas mercantiles</t>
    </r>
    <r>
      <rPr>
        <b/>
        <sz val="10"/>
        <rFont val="Times New Roman"/>
        <family val="1"/>
      </rPr>
      <t xml:space="preserve">. </t>
    </r>
  </si>
  <si>
    <t xml:space="preserve">Registro de Sociedades Nacionales </t>
  </si>
  <si>
    <t xml:space="preserve">Registro de Comerciantes Individuales </t>
  </si>
  <si>
    <t>Registro de Empresas Mercantiles</t>
  </si>
  <si>
    <t xml:space="preserve">Registro de Sociedades Extranjeras </t>
  </si>
  <si>
    <t xml:space="preserve">Registro de cancelación de sociedades </t>
  </si>
  <si>
    <t xml:space="preserve">Registro de emisión de acciones </t>
  </si>
  <si>
    <t xml:space="preserve">Registro de actas </t>
  </si>
  <si>
    <t xml:space="preserve">Registro de Modificación de Sociedades </t>
  </si>
  <si>
    <t xml:space="preserve">Registro de modificación de  Empresas </t>
  </si>
  <si>
    <t>Registro de Auxiliares de comercio</t>
  </si>
  <si>
    <t xml:space="preserve">Registro de cancelación de empresas </t>
  </si>
  <si>
    <t xml:space="preserve">Registro de mandatos </t>
  </si>
  <si>
    <t xml:space="preserve">Registro de cancelación de auxiliares </t>
  </si>
  <si>
    <t xml:space="preserve">Cancelación de mandatos </t>
  </si>
  <si>
    <t xml:space="preserve">Cancelación de acciones </t>
  </si>
  <si>
    <t xml:space="preserve">Certificaciones a usuarios </t>
  </si>
  <si>
    <t xml:space="preserve">Emisión de  edictos </t>
  </si>
  <si>
    <t>Modificación Sociedades extranjeras</t>
  </si>
  <si>
    <t xml:space="preserve">Generar las condiciones que permitan la atracción de inversiones para la creación de empleo digno y así promover el desarrollo económico de los guatemaltecos.  </t>
  </si>
  <si>
    <t xml:space="preserve">RESULTADO FINAL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</si>
  <si>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</si>
  <si>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</si>
  <si>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</si>
  <si>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</si>
  <si>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</si>
  <si>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</si>
  <si>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</si>
  <si>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</si>
  <si>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</si>
  <si>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</si>
  <si>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>No.</t>
  </si>
  <si>
    <t>VISIÓN</t>
  </si>
  <si>
    <t>MISIÓN</t>
  </si>
  <si>
    <t>OBJETIVO ESTRATÉGICO</t>
  </si>
  <si>
    <t xml:space="preserve">SEGUIMIENTO MENSUAL Y CUATRIMESTRAL  DE EJECUCIÓN DE METAS FÍSICAS </t>
  </si>
  <si>
    <t>Brindar certeza jurídica a través de los servicios registrales que presta el Ministerio de Economía.</t>
  </si>
  <si>
    <t xml:space="preserve">PROGRAMA 11 : SERVICIOS REGISTRALES </t>
  </si>
  <si>
    <t xml:space="preserve">INDICADOR </t>
  </si>
  <si>
    <t xml:space="preserve">Servicios registrales. </t>
  </si>
  <si>
    <t xml:space="preserve">Publicaciones en boletín electrónico del Registro Mercantil </t>
  </si>
  <si>
    <t xml:space="preserve">META VIGENTE  </t>
  </si>
  <si>
    <t>Registro, certificación, dar certeza jurídica  a todos los actos mercantiles que realizan las personas individuales o jurídicas, resguardando los documentos correspondientes y proporcionando la información que de ellos se haya registrado, facilitando  las operaciones mercantiles para incentivar la inversión nacional y extrajera y fomentar el desarrollo social y económico del país, de conformidad con el Código de Comercio, Reglamento y leyes aplicables.</t>
  </si>
  <si>
    <t>REGISTRO MERCANTIL GENERAL DE LA REPÚBLICA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</si>
  <si>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</si>
  <si>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</si>
  <si>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</si>
  <si>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>MINISTERIO DE ECONOMÍA 
PLAN OPERATIVO ANUAL 2022</t>
  </si>
  <si>
    <t>MATRIZ DE PLANIFICACIÓN, POA 2022</t>
  </si>
  <si>
    <t>PRESUPUESTO VIGENTE 2022      EN  Q.</t>
  </si>
  <si>
    <t xml:space="preserve">Para el año 2025 se ha incrementado en 10.0 puntos porcentuales el flujo de Inversión Extranjera Directa en el país, que permite mejoras en el crecimiento económico y el empleo productivo (Línea base US$998.2 millones en 2019 a 1,098.2 en el 2025).  
</t>
  </si>
  <si>
    <t>EJECUCIÓN MENSUAL, CUATRIMESTRAL Y ANUAL,  POA 2022</t>
  </si>
  <si>
    <t>PRESUPUESTO APROBADO AÑO 2,022  DECRETO 16-2021</t>
  </si>
  <si>
    <t xml:space="preserve">100% DE EJECUCIÓN </t>
  </si>
  <si>
    <t>Servicios de Registro de Patentes Comerciales y Títulos de Propiedad Intelectual.</t>
  </si>
  <si>
    <t>Para el 2023 se ha incrementado en  21.0 puntos porcentuales el número de personas individuales y jurídicas beneficiadas con servicios registrales  (Línea base de 120,008 en 2019 a 145,210 en 2023).</t>
  </si>
  <si>
    <t xml:space="preserve">Vinculación Institucional 
Plan Nacional de Desarrollo EJE KATÚN 2032: Riqueza para todas y todos y Bienestar para la Gente.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calidad y promover oportunidades de aprendizaje durante toda la vida para todos Meta 4.4 
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 desigualdad en  y entre los países. Meta.10.2.  ODS 12. Producción y consumo responsables garantizar modalidades de consumo y producción n sostenible,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
Prioridades Nacionales de Desarrollo:
Prioridad 1: Reducción de la pobreza y protección social. MED 1: Para el 2030, potenciar y promover la inclusión social, económica y política de todos, independientemente de su edad, raza, etnia , origen, religión  o situación económica u otra condición.
Prioridad 4: Empleo e inversión.  
MED 6: En 2032, el crecimiento del PIB real ha sido paulatino y sostenido, hasta alcanzar una tasa no menor del 5.4%: a) Rango entre 3.4 y 4.4% en el quinquenio 2015-2020 b) Rango entre 4.4 y 5.4 en el quinquenio 2021-2025. c) No menor del 5.4 en los 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locales.
Resultado Estratégico de Desarrollo: RED 1. Para el 2032, se ha disminuido la pobreza a y pobreza  extrema con énfasis en los departamentos priorizados en 20 puntos porcentuales. (de 2014 a 2032 en: pobreza extrema*/  pobreza**;Alta Verapaz:  53.6  a 26.8  * /29.50   a  14.75 ; Sololá: 39.9  a 19.95 *  /  41.10  a  20.55;  Totonicapán:   41. 1  a 20.55 *  / 36.40  a 18.2; Huehuetenango:  28.6 a 14.3    *  /     45.20   a   22.6; Quiché   41.8 a 20.9   *  /  32.90  a   16.40; Chiquimula  41.1  a 20.55  * / 29.50  a   14.75)
Para el 2024 se ha disminuido la pobreza y pobreza extrema  con énfasis en los departamentos priorizados en 27.8 puntos porcentuales (Departamentos priorizados: Alta Verapaz, Sololá, Totonicapán, Huehuetenango, Quiché, Chiquimula) Para el 2024, se ha disminuido la pobreza y pobreza extrema con énfasis en los departamentos priorizados, en 27.8 puntos porcentuales (Departamentos priorizados: Alta Verapaz, Sololá, Totonicapán, Huehuetenango, Quiché, Chiquimula). RED 2. Para el año 2024 se ha incrementado la formalidad del empleo en el 2.5 puntos porcentuales ( de 32.6% en  2019  a 35.1% en 2024)
Política General de Gobierno 2020-2024  en el Pilar de Economía, competitividad y prosperidad:
M1. Para el año 2023 se ha incrementado en 2.60 puntos porcentuales la tasa de crecimiento del PIB real; M2. Para el año 2023 el país ocupa la posición 85 en el ranking del índice de competitividad global; M3. Para el año 2023 el país ocupa la posición 88 en el ranking del Doing Business; M4. Para el año 2023 se redujo la tasa de informalidad del empleo en el 6 puntos porcentuales; M 9 Para el año 2023 se ha incrementado el monto de los créditos para emprendimientos de familias pobres a Q 200,000,000.00.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</si>
</sst>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b/>
      <sz val="10"/>
      <color theme="1"/>
      <name val="Times New Roman"/>
      <family val="1"/>
    </font>
    <font>
      <sz val="12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sz val="10"/>
      <color indexed="8"/>
      <name val="Arial"/>
      <family val="2"/>
    </font>
    <font>
      <b/>
      <sz val="9"/>
      <color indexed="8"/>
      <name val="Times New Roman"/>
      <family val="1"/>
    </font>
    <font>
      <b/>
      <sz val="16"/>
      <color theme="0"/>
      <name val="Times New Roman"/>
      <family val="1"/>
    </font>
    <font>
      <b/>
      <i/>
      <sz val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5" fillId="0" borderId="0">
      <alignment vertical="top"/>
    </xf>
    <xf numFmtId="43" fontId="25" fillId="0" borderId="0" applyFont="0" applyFill="0" applyBorder="0" applyAlignment="0" applyProtection="0">
      <alignment vertical="top"/>
    </xf>
    <xf numFmtId="9" fontId="25" fillId="0" borderId="0" applyFont="0" applyFill="0" applyBorder="0" applyAlignment="0" applyProtection="0">
      <alignment vertical="top"/>
    </xf>
    <xf numFmtId="43" fontId="25" fillId="0" borderId="0" applyFont="0" applyFill="0" applyBorder="0" applyAlignment="0" applyProtection="0">
      <alignment vertical="top"/>
    </xf>
  </cellStyleXfs>
  <cellXfs count="108">
    <xf numFmtId="0" fontId="0" fillId="0" borderId="0" xfId="0"/>
    <xf numFmtId="0" fontId="4" fillId="0" borderId="0" xfId="1"/>
    <xf numFmtId="0" fontId="4" fillId="3" borderId="0" xfId="1" applyFill="1" applyBorder="1"/>
    <xf numFmtId="0" fontId="4" fillId="0" borderId="1" xfId="1" applyBorder="1"/>
    <xf numFmtId="0" fontId="6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4" fontId="8" fillId="3" borderId="1" xfId="1" applyNumberFormat="1" applyFont="1" applyFill="1" applyBorder="1" applyAlignment="1">
      <alignment horizontal="center" vertical="top" wrapText="1"/>
    </xf>
    <xf numFmtId="0" fontId="4" fillId="3" borderId="0" xfId="1" applyFill="1"/>
    <xf numFmtId="0" fontId="11" fillId="3" borderId="1" xfId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3" fontId="8" fillId="3" borderId="1" xfId="1" applyNumberFormat="1" applyFont="1" applyFill="1" applyBorder="1" applyAlignment="1">
      <alignment horizontal="center" vertical="top" wrapText="1"/>
    </xf>
    <xf numFmtId="4" fontId="11" fillId="3" borderId="1" xfId="1" applyNumberFormat="1" applyFont="1" applyFill="1" applyBorder="1" applyAlignment="1">
      <alignment vertical="top" wrapText="1"/>
    </xf>
    <xf numFmtId="0" fontId="3" fillId="3" borderId="1" xfId="4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vertical="top" wrapText="1"/>
    </xf>
    <xf numFmtId="3" fontId="3" fillId="3" borderId="1" xfId="4" applyNumberFormat="1" applyFont="1" applyFill="1" applyBorder="1" applyAlignment="1">
      <alignment horizontal="center" vertical="top" wrapText="1"/>
    </xf>
    <xf numFmtId="0" fontId="3" fillId="3" borderId="1" xfId="4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/>
    </xf>
    <xf numFmtId="0" fontId="6" fillId="3" borderId="1" xfId="2" applyFont="1" applyFill="1" applyBorder="1" applyAlignment="1">
      <alignment horizontal="center" vertical="center" wrapText="1"/>
    </xf>
    <xf numFmtId="9" fontId="8" fillId="3" borderId="1" xfId="1" applyNumberFormat="1" applyFont="1" applyFill="1" applyBorder="1" applyAlignment="1">
      <alignment horizontal="center" vertical="top" wrapText="1"/>
    </xf>
    <xf numFmtId="0" fontId="19" fillId="7" borderId="1" xfId="1" applyFont="1" applyFill="1" applyBorder="1" applyAlignment="1">
      <alignment horizontal="center" vertical="top" wrapText="1"/>
    </xf>
    <xf numFmtId="0" fontId="6" fillId="3" borderId="1" xfId="2" applyFont="1" applyFill="1" applyBorder="1" applyAlignment="1">
      <alignment vertical="center"/>
    </xf>
    <xf numFmtId="0" fontId="4" fillId="0" borderId="1" xfId="1" applyFont="1" applyBorder="1"/>
    <xf numFmtId="3" fontId="12" fillId="3" borderId="1" xfId="0" applyNumberFormat="1" applyFont="1" applyFill="1" applyBorder="1" applyAlignment="1">
      <alignment horizontal="justify" vertical="top" wrapText="1"/>
    </xf>
    <xf numFmtId="0" fontId="4" fillId="3" borderId="1" xfId="1" applyFill="1" applyBorder="1" applyAlignment="1">
      <alignment horizontal="center"/>
    </xf>
    <xf numFmtId="0" fontId="4" fillId="0" borderId="0" xfId="1" applyFill="1" applyBorder="1"/>
    <xf numFmtId="0" fontId="2" fillId="2" borderId="1" xfId="1" applyFont="1" applyFill="1" applyBorder="1" applyAlignment="1">
      <alignment horizontal="center"/>
    </xf>
    <xf numFmtId="0" fontId="19" fillId="9" borderId="1" xfId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justify" vertical="top" wrapText="1"/>
    </xf>
    <xf numFmtId="3" fontId="11" fillId="3" borderId="1" xfId="1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horizontal="center" vertical="top"/>
    </xf>
    <xf numFmtId="3" fontId="5" fillId="3" borderId="1" xfId="0" applyNumberFormat="1" applyFont="1" applyFill="1" applyBorder="1" applyAlignment="1">
      <alignment horizontal="center" vertical="top"/>
    </xf>
    <xf numFmtId="9" fontId="11" fillId="3" borderId="1" xfId="1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/>
    </xf>
    <xf numFmtId="0" fontId="5" fillId="8" borderId="1" xfId="1" applyFont="1" applyFill="1" applyBorder="1" applyAlignment="1">
      <alignment vertical="center" wrapText="1"/>
    </xf>
    <xf numFmtId="0" fontId="24" fillId="10" borderId="1" xfId="1" applyFont="1" applyFill="1" applyBorder="1" applyAlignment="1">
      <alignment horizontal="center" vertical="center" wrapText="1"/>
    </xf>
    <xf numFmtId="0" fontId="23" fillId="10" borderId="1" xfId="1" applyFont="1" applyFill="1" applyBorder="1" applyAlignment="1">
      <alignment horizontal="center" vertical="center" wrapText="1"/>
    </xf>
    <xf numFmtId="0" fontId="18" fillId="4" borderId="8" xfId="1" applyFont="1" applyFill="1" applyBorder="1" applyAlignment="1">
      <alignment vertical="center" wrapText="1"/>
    </xf>
    <xf numFmtId="0" fontId="22" fillId="4" borderId="8" xfId="1" applyFont="1" applyFill="1" applyBorder="1" applyAlignment="1">
      <alignment horizontal="center" vertical="center" wrapText="1"/>
    </xf>
    <xf numFmtId="0" fontId="22" fillId="4" borderId="14" xfId="1" applyFont="1" applyFill="1" applyBorder="1" applyAlignment="1">
      <alignment horizontal="center" vertical="center" wrapText="1"/>
    </xf>
    <xf numFmtId="0" fontId="22" fillId="4" borderId="15" xfId="1" applyFont="1" applyFill="1" applyBorder="1" applyAlignment="1">
      <alignment horizontal="center" vertical="center" wrapText="1"/>
    </xf>
    <xf numFmtId="0" fontId="22" fillId="4" borderId="7" xfId="1" applyFont="1" applyFill="1" applyBorder="1" applyAlignment="1">
      <alignment horizontal="center" vertical="center" wrapText="1"/>
    </xf>
    <xf numFmtId="0" fontId="19" fillId="9" borderId="0" xfId="1" applyFont="1" applyFill="1" applyBorder="1" applyAlignment="1">
      <alignment horizontal="center" vertical="center" wrapText="1"/>
    </xf>
    <xf numFmtId="0" fontId="4" fillId="0" borderId="7" xfId="1" applyBorder="1"/>
    <xf numFmtId="0" fontId="3" fillId="3" borderId="11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center" vertical="top"/>
    </xf>
    <xf numFmtId="3" fontId="3" fillId="3" borderId="7" xfId="0" applyNumberFormat="1" applyFont="1" applyFill="1" applyBorder="1" applyAlignment="1">
      <alignment horizontal="center" vertical="top"/>
    </xf>
    <xf numFmtId="3" fontId="8" fillId="3" borderId="7" xfId="1" applyNumberFormat="1" applyFont="1" applyFill="1" applyBorder="1" applyAlignment="1">
      <alignment horizontal="center" vertical="top" wrapText="1"/>
    </xf>
    <xf numFmtId="3" fontId="5" fillId="3" borderId="7" xfId="0" applyNumberFormat="1" applyFont="1" applyFill="1" applyBorder="1" applyAlignment="1">
      <alignment horizontal="center" vertical="top"/>
    </xf>
    <xf numFmtId="9" fontId="8" fillId="3" borderId="7" xfId="1" applyNumberFormat="1" applyFont="1" applyFill="1" applyBorder="1" applyAlignment="1">
      <alignment horizontal="center" vertical="top" wrapText="1"/>
    </xf>
    <xf numFmtId="4" fontId="11" fillId="3" borderId="7" xfId="1" applyNumberFormat="1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top"/>
    </xf>
    <xf numFmtId="3" fontId="11" fillId="0" borderId="1" xfId="1" applyNumberFormat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4" fillId="0" borderId="0" xfId="1" applyFill="1"/>
    <xf numFmtId="0" fontId="18" fillId="0" borderId="0" xfId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top" wrapText="1"/>
    </xf>
    <xf numFmtId="3" fontId="4" fillId="0" borderId="0" xfId="1" applyNumberFormat="1"/>
    <xf numFmtId="1" fontId="4" fillId="0" borderId="0" xfId="1" applyNumberFormat="1"/>
    <xf numFmtId="0" fontId="19" fillId="0" borderId="1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left"/>
    </xf>
    <xf numFmtId="0" fontId="9" fillId="3" borderId="1" xfId="1" applyFont="1" applyFill="1" applyBorder="1" applyAlignment="1">
      <alignment horizontal="center" vertical="top" wrapText="1"/>
    </xf>
    <xf numFmtId="0" fontId="9" fillId="3" borderId="11" xfId="1" applyFont="1" applyFill="1" applyBorder="1" applyAlignment="1">
      <alignment horizontal="center" vertical="top" wrapText="1"/>
    </xf>
    <xf numFmtId="0" fontId="9" fillId="3" borderId="12" xfId="1" applyFont="1" applyFill="1" applyBorder="1" applyAlignment="1">
      <alignment horizontal="center" vertical="top" wrapText="1"/>
    </xf>
    <xf numFmtId="0" fontId="9" fillId="3" borderId="13" xfId="1" applyFont="1" applyFill="1" applyBorder="1" applyAlignment="1">
      <alignment horizontal="center" vertical="top" wrapText="1"/>
    </xf>
    <xf numFmtId="0" fontId="27" fillId="8" borderId="7" xfId="0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top" wrapText="1"/>
    </xf>
    <xf numFmtId="0" fontId="18" fillId="3" borderId="4" xfId="1" applyFont="1" applyFill="1" applyBorder="1" applyAlignment="1">
      <alignment horizontal="left" vertical="center" wrapText="1"/>
    </xf>
    <xf numFmtId="0" fontId="18" fillId="3" borderId="6" xfId="1" applyFont="1" applyFill="1" applyBorder="1" applyAlignment="1">
      <alignment horizontal="left" vertical="center" wrapText="1"/>
    </xf>
    <xf numFmtId="0" fontId="18" fillId="3" borderId="5" xfId="1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top" wrapText="1"/>
    </xf>
    <xf numFmtId="0" fontId="15" fillId="3" borderId="6" xfId="0" applyFont="1" applyFill="1" applyBorder="1" applyAlignment="1">
      <alignment horizontal="left" vertical="top" wrapText="1"/>
    </xf>
    <xf numFmtId="0" fontId="15" fillId="3" borderId="5" xfId="0" applyFont="1" applyFill="1" applyBorder="1" applyAlignment="1">
      <alignment horizontal="left" vertical="top" wrapText="1"/>
    </xf>
    <xf numFmtId="0" fontId="21" fillId="10" borderId="4" xfId="1" applyFont="1" applyFill="1" applyBorder="1" applyAlignment="1">
      <alignment horizontal="left" vertical="center" wrapText="1"/>
    </xf>
    <xf numFmtId="0" fontId="21" fillId="10" borderId="6" xfId="1" applyFont="1" applyFill="1" applyBorder="1" applyAlignment="1">
      <alignment horizontal="left" vertical="center" wrapText="1"/>
    </xf>
    <xf numFmtId="0" fontId="21" fillId="10" borderId="5" xfId="1" applyFont="1" applyFill="1" applyBorder="1" applyAlignment="1">
      <alignment horizontal="left" vertical="center" wrapText="1"/>
    </xf>
    <xf numFmtId="0" fontId="15" fillId="6" borderId="1" xfId="1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top" wrapText="1"/>
    </xf>
    <xf numFmtId="0" fontId="17" fillId="6" borderId="6" xfId="0" applyFont="1" applyFill="1" applyBorder="1" applyAlignment="1">
      <alignment horizontal="left" vertical="top" wrapText="1"/>
    </xf>
    <xf numFmtId="0" fontId="17" fillId="6" borderId="5" xfId="0" applyFont="1" applyFill="1" applyBorder="1" applyAlignment="1">
      <alignment horizontal="left" vertical="top" wrapText="1"/>
    </xf>
    <xf numFmtId="0" fontId="15" fillId="6" borderId="4" xfId="0" applyFont="1" applyFill="1" applyBorder="1" applyAlignment="1">
      <alignment horizontal="left" vertical="top" wrapText="1"/>
    </xf>
    <xf numFmtId="0" fontId="15" fillId="6" borderId="6" xfId="0" applyFont="1" applyFill="1" applyBorder="1" applyAlignment="1">
      <alignment horizontal="left" vertical="top" wrapText="1"/>
    </xf>
    <xf numFmtId="0" fontId="15" fillId="6" borderId="5" xfId="0" applyFont="1" applyFill="1" applyBorder="1" applyAlignment="1">
      <alignment horizontal="left" vertical="top" wrapText="1"/>
    </xf>
    <xf numFmtId="0" fontId="21" fillId="8" borderId="4" xfId="1" applyFont="1" applyFill="1" applyBorder="1" applyAlignment="1">
      <alignment horizontal="center" vertical="center" wrapText="1"/>
    </xf>
    <xf numFmtId="0" fontId="21" fillId="8" borderId="6" xfId="1" applyFont="1" applyFill="1" applyBorder="1" applyAlignment="1">
      <alignment horizontal="center" vertical="center" wrapText="1"/>
    </xf>
    <xf numFmtId="0" fontId="21" fillId="8" borderId="5" xfId="1" applyFont="1" applyFill="1" applyBorder="1" applyAlignment="1">
      <alignment horizontal="center" vertical="center" wrapText="1"/>
    </xf>
    <xf numFmtId="0" fontId="22" fillId="4" borderId="10" xfId="1" applyFont="1" applyFill="1" applyBorder="1" applyAlignment="1">
      <alignment horizontal="center" vertical="center" wrapText="1"/>
    </xf>
    <xf numFmtId="0" fontId="22" fillId="4" borderId="3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top" wrapText="1"/>
    </xf>
    <xf numFmtId="0" fontId="16" fillId="5" borderId="2" xfId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vertical="top" wrapText="1"/>
    </xf>
    <xf numFmtId="0" fontId="14" fillId="3" borderId="6" xfId="0" applyFont="1" applyFill="1" applyBorder="1" applyAlignment="1">
      <alignment vertical="top" wrapText="1"/>
    </xf>
    <xf numFmtId="0" fontId="14" fillId="3" borderId="5" xfId="0" applyFont="1" applyFill="1" applyBorder="1" applyAlignment="1">
      <alignment vertical="top" wrapText="1"/>
    </xf>
    <xf numFmtId="0" fontId="20" fillId="0" borderId="1" xfId="1" applyFont="1" applyBorder="1" applyAlignment="1">
      <alignment horizontal="left" vertical="top" wrapText="1"/>
    </xf>
    <xf numFmtId="0" fontId="17" fillId="0" borderId="1" xfId="1" applyFont="1" applyBorder="1" applyAlignment="1">
      <alignment horizontal="left" vertical="center" wrapText="1"/>
    </xf>
    <xf numFmtId="0" fontId="28" fillId="3" borderId="4" xfId="0" applyFont="1" applyFill="1" applyBorder="1" applyAlignment="1">
      <alignment horizontal="left" vertical="top" wrapText="1"/>
    </xf>
    <xf numFmtId="0" fontId="28" fillId="3" borderId="6" xfId="0" applyFont="1" applyFill="1" applyBorder="1" applyAlignment="1">
      <alignment horizontal="left" vertical="top" wrapText="1"/>
    </xf>
    <xf numFmtId="0" fontId="28" fillId="3" borderId="5" xfId="0" applyFont="1" applyFill="1" applyBorder="1" applyAlignment="1">
      <alignment horizontal="left" vertical="top" wrapText="1"/>
    </xf>
    <xf numFmtId="0" fontId="18" fillId="0" borderId="1" xfId="1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center" wrapText="1"/>
    </xf>
  </cellXfs>
  <cellStyles count="9">
    <cellStyle name="Millares 2" xfId="6"/>
    <cellStyle name="Millares 2 2" xfId="8"/>
    <cellStyle name="Normal" xfId="0" builtinId="0"/>
    <cellStyle name="Normal 2" xfId="3"/>
    <cellStyle name="Normal 2 2 2" xfId="4"/>
    <cellStyle name="Normal 3" xfId="5"/>
    <cellStyle name="Normal 3 3" xfId="2"/>
    <cellStyle name="Normal 4" xfId="1"/>
    <cellStyle name="Porcentaj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194422</xdr:colOff>
      <xdr:row>1</xdr:row>
      <xdr:rowOff>77321</xdr:rowOff>
    </xdr:from>
    <xdr:to>
      <xdr:col>5</xdr:col>
      <xdr:colOff>1208305</xdr:colOff>
      <xdr:row>3</xdr:row>
      <xdr:rowOff>229276</xdr:rowOff>
    </xdr:to>
    <xdr:pic>
      <xdr:nvPicPr>
        <xdr:cNvPr id="2" name="Picture 3" descr="Graphical user interface, text&#10;&#10;Description automatically generated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197" y="515471"/>
          <a:ext cx="2756958" cy="647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"/>
  <sheetViews>
    <sheetView showGridLines="0" tabSelected="1" zoomScale="85" zoomScaleNormal="85" zoomScaleSheetLayoutView="115" zoomScalePageLayoutView="70" workbookViewId="0">
      <selection activeCell="E8" sqref="E8:AC8"/>
    </sheetView>
  </sheetViews>
  <sheetFormatPr baseColWidth="10" defaultColWidth="11.42578125" defaultRowHeight="12.75" x14ac:dyDescent="0.2"/>
  <cols>
    <col min="1" max="1" width="18.7109375" style="1" customWidth="1"/>
    <col min="2" max="2" width="5.42578125" style="1" customWidth="1"/>
    <col min="3" max="3" width="12.28515625" style="1" customWidth="1"/>
    <col min="4" max="4" width="2.85546875" style="1" customWidth="1"/>
    <col min="5" max="5" width="5.5703125" style="1" customWidth="1"/>
    <col min="6" max="6" width="23" style="1" customWidth="1"/>
    <col min="7" max="7" width="21" style="1" customWidth="1"/>
    <col min="8" max="8" width="10.140625" style="1" customWidth="1"/>
    <col min="9" max="9" width="10.5703125" style="1" customWidth="1"/>
    <col min="10" max="10" width="12.85546875" style="1" customWidth="1"/>
    <col min="11" max="12" width="7" style="1" customWidth="1"/>
    <col min="13" max="13" width="7.5703125" style="1" customWidth="1"/>
    <col min="14" max="14" width="7.140625" style="1" customWidth="1"/>
    <col min="15" max="15" width="15.5703125" style="1" customWidth="1"/>
    <col min="16" max="16" width="8.28515625" style="1" hidden="1" customWidth="1"/>
    <col min="17" max="17" width="7.140625" style="1" hidden="1" customWidth="1"/>
    <col min="18" max="18" width="8.28515625" style="1" hidden="1" customWidth="1"/>
    <col min="19" max="19" width="7.85546875" style="1" hidden="1" customWidth="1"/>
    <col min="20" max="20" width="14.85546875" style="1" hidden="1" customWidth="1"/>
    <col min="21" max="21" width="7.7109375" style="1" hidden="1" customWidth="1"/>
    <col min="22" max="22" width="7.42578125" style="1" hidden="1" customWidth="1"/>
    <col min="23" max="23" width="8.140625" style="1" hidden="1" customWidth="1"/>
    <col min="24" max="24" width="7.42578125" style="1" hidden="1" customWidth="1"/>
    <col min="25" max="25" width="14.42578125" style="1" hidden="1" customWidth="1"/>
    <col min="26" max="26" width="12.28515625" style="1" customWidth="1"/>
    <col min="27" max="27" width="11.28515625" style="1" customWidth="1"/>
    <col min="28" max="28" width="15" style="1" customWidth="1"/>
    <col min="29" max="29" width="11.42578125" style="1" customWidth="1"/>
    <col min="30" max="30" width="27.140625" style="1" hidden="1" customWidth="1"/>
    <col min="31" max="31" width="20" style="1" customWidth="1"/>
    <col min="32" max="32" width="13.5703125" style="1" bestFit="1" customWidth="1"/>
    <col min="33" max="16384" width="11.42578125" style="1"/>
  </cols>
  <sheetData>
    <row r="1" spans="1:31" ht="34.5" customHeight="1" x14ac:dyDescent="0.2">
      <c r="AE1" s="58"/>
    </row>
    <row r="2" spans="1:31" s="58" customFormat="1" ht="20.25" x14ac:dyDescent="0.2">
      <c r="A2" s="1"/>
      <c r="B2" s="69" t="s">
        <v>68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1"/>
    </row>
    <row r="3" spans="1:31" s="26" customFormat="1" ht="18.75" x14ac:dyDescent="0.2">
      <c r="A3" s="2"/>
      <c r="B3" s="70" t="s">
        <v>69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</row>
    <row r="4" spans="1:31" s="26" customFormat="1" ht="18.75" x14ac:dyDescent="0.2">
      <c r="A4" s="2"/>
      <c r="B4" s="70" t="s">
        <v>56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</row>
    <row r="5" spans="1:31" s="2" customFormat="1" ht="30" customHeight="1" x14ac:dyDescent="0.2">
      <c r="B5" s="101" t="s">
        <v>53</v>
      </c>
      <c r="C5" s="101"/>
      <c r="D5" s="101"/>
      <c r="E5" s="107" t="s">
        <v>0</v>
      </c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E5" s="26"/>
    </row>
    <row r="6" spans="1:31" s="2" customFormat="1" ht="45.75" customHeight="1" x14ac:dyDescent="0.2">
      <c r="B6" s="101" t="s">
        <v>54</v>
      </c>
      <c r="C6" s="101"/>
      <c r="D6" s="101"/>
      <c r="E6" s="107" t="s">
        <v>1</v>
      </c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E6" s="26"/>
    </row>
    <row r="7" spans="1:31" s="2" customFormat="1" ht="39.75" customHeight="1" x14ac:dyDescent="0.2">
      <c r="B7" s="100" t="s">
        <v>55</v>
      </c>
      <c r="C7" s="100"/>
      <c r="D7" s="100"/>
      <c r="E7" s="72" t="s">
        <v>40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</row>
    <row r="8" spans="1:31" s="2" customFormat="1" ht="312" customHeight="1" x14ac:dyDescent="0.2">
      <c r="B8" s="101" t="s">
        <v>2</v>
      </c>
      <c r="C8" s="101"/>
      <c r="D8" s="101"/>
      <c r="E8" s="102" t="s">
        <v>77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4"/>
    </row>
    <row r="9" spans="1:31" ht="41.25" customHeight="1" x14ac:dyDescent="0.2">
      <c r="B9" s="105" t="s">
        <v>41</v>
      </c>
      <c r="C9" s="105"/>
      <c r="D9" s="105"/>
      <c r="E9" s="106" t="s">
        <v>71</v>
      </c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</row>
    <row r="10" spans="1:31" ht="21.75" customHeight="1" x14ac:dyDescent="0.2">
      <c r="A10" s="58"/>
      <c r="B10" s="59"/>
      <c r="C10" s="59"/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58"/>
      <c r="AE10" s="58"/>
    </row>
    <row r="11" spans="1:31" ht="20.25" x14ac:dyDescent="0.2">
      <c r="B11" s="69" t="s">
        <v>68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</row>
    <row r="12" spans="1:31" ht="18.75" x14ac:dyDescent="0.2">
      <c r="B12" s="70" t="s">
        <v>69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</row>
    <row r="13" spans="1:31" ht="18.75" x14ac:dyDescent="0.2">
      <c r="B13" s="70" t="s">
        <v>56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31" ht="19.5" x14ac:dyDescent="0.2">
      <c r="B14" s="96" t="s">
        <v>58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</row>
    <row r="15" spans="1:31" s="7" customFormat="1" ht="15.75" x14ac:dyDescent="0.2">
      <c r="B15" s="71" t="s">
        <v>49</v>
      </c>
      <c r="C15" s="71"/>
      <c r="D15" s="71"/>
      <c r="E15" s="71"/>
      <c r="F15" s="97" t="s">
        <v>57</v>
      </c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9"/>
    </row>
    <row r="16" spans="1:31" s="7" customFormat="1" ht="30" customHeight="1" x14ac:dyDescent="0.2">
      <c r="B16" s="71" t="s">
        <v>42</v>
      </c>
      <c r="C16" s="71"/>
      <c r="D16" s="71"/>
      <c r="E16" s="71"/>
      <c r="F16" s="72" t="s">
        <v>76</v>
      </c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</row>
    <row r="17" spans="2:32" s="7" customFormat="1" ht="15.75" x14ac:dyDescent="0.2">
      <c r="B17" s="73" t="s">
        <v>59</v>
      </c>
      <c r="C17" s="74"/>
      <c r="D17" s="74"/>
      <c r="E17" s="75"/>
      <c r="F17" s="76" t="s">
        <v>60</v>
      </c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8"/>
    </row>
    <row r="18" spans="2:32" s="7" customFormat="1" ht="15.75" x14ac:dyDescent="0.2">
      <c r="B18" s="79" t="s">
        <v>64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1"/>
    </row>
    <row r="19" spans="2:32" s="7" customFormat="1" ht="51" customHeight="1" x14ac:dyDescent="0.2">
      <c r="B19" s="82" t="s">
        <v>50</v>
      </c>
      <c r="C19" s="82"/>
      <c r="D19" s="82"/>
      <c r="E19" s="82"/>
      <c r="F19" s="83" t="s">
        <v>63</v>
      </c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5"/>
    </row>
    <row r="20" spans="2:32" s="7" customFormat="1" ht="15.75" x14ac:dyDescent="0.2">
      <c r="B20" s="82" t="s">
        <v>51</v>
      </c>
      <c r="C20" s="82"/>
      <c r="D20" s="82"/>
      <c r="E20" s="82"/>
      <c r="F20" s="86" t="s">
        <v>75</v>
      </c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8"/>
    </row>
    <row r="21" spans="2:32" ht="15.75" x14ac:dyDescent="0.2">
      <c r="B21" s="36"/>
      <c r="C21" s="89" t="s">
        <v>72</v>
      </c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1"/>
    </row>
    <row r="22" spans="2:32" ht="63.75" x14ac:dyDescent="0.2">
      <c r="B22" s="39" t="s">
        <v>52</v>
      </c>
      <c r="C22" s="92" t="s">
        <v>43</v>
      </c>
      <c r="D22" s="93"/>
      <c r="E22" s="94"/>
      <c r="F22" s="40" t="s">
        <v>44</v>
      </c>
      <c r="G22" s="41" t="s">
        <v>4</v>
      </c>
      <c r="H22" s="42" t="s">
        <v>3</v>
      </c>
      <c r="I22" s="43" t="s">
        <v>45</v>
      </c>
      <c r="J22" s="43" t="s">
        <v>62</v>
      </c>
      <c r="K22" s="4" t="s">
        <v>5</v>
      </c>
      <c r="L22" s="22" t="s">
        <v>6</v>
      </c>
      <c r="M22" s="4" t="s">
        <v>7</v>
      </c>
      <c r="N22" s="4" t="s">
        <v>8</v>
      </c>
      <c r="O22" s="19" t="s">
        <v>65</v>
      </c>
      <c r="P22" s="5" t="s">
        <v>9</v>
      </c>
      <c r="Q22" s="5" t="s">
        <v>10</v>
      </c>
      <c r="R22" s="5" t="s">
        <v>11</v>
      </c>
      <c r="S22" s="5" t="s">
        <v>12</v>
      </c>
      <c r="T22" s="19" t="s">
        <v>66</v>
      </c>
      <c r="U22" s="5" t="s">
        <v>13</v>
      </c>
      <c r="V22" s="5" t="s">
        <v>14</v>
      </c>
      <c r="W22" s="5" t="s">
        <v>15</v>
      </c>
      <c r="X22" s="5" t="s">
        <v>16</v>
      </c>
      <c r="Y22" s="19" t="s">
        <v>67</v>
      </c>
      <c r="Z22" s="37" t="s">
        <v>46</v>
      </c>
      <c r="AA22" s="37" t="s">
        <v>47</v>
      </c>
      <c r="AB22" s="38" t="s">
        <v>70</v>
      </c>
      <c r="AC22" s="37" t="s">
        <v>48</v>
      </c>
    </row>
    <row r="23" spans="2:32" ht="104.25" customHeight="1" x14ac:dyDescent="0.2">
      <c r="B23" s="17">
        <v>3</v>
      </c>
      <c r="C23" s="95" t="s">
        <v>20</v>
      </c>
      <c r="D23" s="95"/>
      <c r="E23" s="95"/>
      <c r="F23" s="25"/>
      <c r="G23" s="24"/>
      <c r="H23" s="16" t="s">
        <v>17</v>
      </c>
      <c r="I23" s="33">
        <f>I24</f>
        <v>93435</v>
      </c>
      <c r="J23" s="33">
        <v>111745</v>
      </c>
      <c r="K23" s="33">
        <v>6557</v>
      </c>
      <c r="L23" s="33">
        <f>L24</f>
        <v>8149</v>
      </c>
      <c r="M23" s="33">
        <f>M24</f>
        <v>8850</v>
      </c>
      <c r="N23" s="33">
        <f>N24</f>
        <v>5295</v>
      </c>
      <c r="O23" s="33">
        <f>K23+L23+M23+N23</f>
        <v>28851</v>
      </c>
      <c r="P23" s="33"/>
      <c r="Q23" s="33"/>
      <c r="R23" s="33"/>
      <c r="S23" s="33"/>
      <c r="T23" s="33" t="e">
        <f>SUM(T24+#REF!)</f>
        <v>#REF!</v>
      </c>
      <c r="U23" s="33"/>
      <c r="V23" s="33"/>
      <c r="W23" s="33"/>
      <c r="X23" s="33"/>
      <c r="Y23" s="33" t="e">
        <f>SUM(Y24+#REF!)</f>
        <v>#REF!</v>
      </c>
      <c r="Z23" s="33">
        <f>Z24</f>
        <v>28851</v>
      </c>
      <c r="AA23" s="20">
        <f t="shared" ref="AA23:AA49" si="0">SUM(Z23/J23)</f>
        <v>0.25818604859277822</v>
      </c>
      <c r="AB23" s="6">
        <v>35871944</v>
      </c>
      <c r="AC23" s="21" t="s">
        <v>74</v>
      </c>
      <c r="AD23" s="28">
        <f>SUM(AD24:AD26)</f>
        <v>17298</v>
      </c>
      <c r="AE23" s="61"/>
      <c r="AF23" s="62"/>
    </row>
    <row r="24" spans="2:32" ht="79.5" customHeight="1" x14ac:dyDescent="0.2">
      <c r="B24" s="3"/>
      <c r="C24" s="65"/>
      <c r="D24" s="65"/>
      <c r="E24" s="65"/>
      <c r="F24" s="30" t="s">
        <v>21</v>
      </c>
      <c r="G24" s="24"/>
      <c r="H24" s="9" t="s">
        <v>17</v>
      </c>
      <c r="I24" s="33">
        <f>SUM(I25:I27)</f>
        <v>93435</v>
      </c>
      <c r="J24" s="33">
        <v>111745</v>
      </c>
      <c r="K24" s="33">
        <v>6557</v>
      </c>
      <c r="L24" s="33">
        <f>L25+L26+L27</f>
        <v>8149</v>
      </c>
      <c r="M24" s="33">
        <f>M25+M26+M27</f>
        <v>8850</v>
      </c>
      <c r="N24" s="10">
        <f>N25+N26+N27</f>
        <v>5295</v>
      </c>
      <c r="O24" s="33">
        <f>K24+L24+M24+N24</f>
        <v>28851</v>
      </c>
      <c r="P24" s="33"/>
      <c r="Q24" s="33"/>
      <c r="R24" s="33"/>
      <c r="S24" s="33"/>
      <c r="T24" s="33">
        <f>SUM(U24:W24)</f>
        <v>0</v>
      </c>
      <c r="U24" s="33"/>
      <c r="V24" s="33"/>
      <c r="W24" s="33"/>
      <c r="X24" s="33"/>
      <c r="Y24" s="33">
        <f>SUM(Y25:Y27)</f>
        <v>0</v>
      </c>
      <c r="Z24" s="33">
        <f t="shared" ref="Z24:Z49" si="1">SUM(O24+T24+Y24)</f>
        <v>28851</v>
      </c>
      <c r="AA24" s="20">
        <f t="shared" si="0"/>
        <v>0.25818604859277822</v>
      </c>
      <c r="AB24" s="6">
        <f>AB23</f>
        <v>35871944</v>
      </c>
      <c r="AC24" s="63"/>
      <c r="AD24" s="28">
        <f>SUM(AD25:AD27)</f>
        <v>12097</v>
      </c>
      <c r="AE24" s="61"/>
      <c r="AF24" s="62"/>
    </row>
    <row r="25" spans="2:32" ht="31.5" customHeight="1" x14ac:dyDescent="0.2">
      <c r="B25" s="3"/>
      <c r="C25" s="65"/>
      <c r="D25" s="65"/>
      <c r="E25" s="65"/>
      <c r="F25" s="32"/>
      <c r="G25" s="13" t="s">
        <v>22</v>
      </c>
      <c r="H25" s="9" t="s">
        <v>17</v>
      </c>
      <c r="I25" s="32">
        <v>8287</v>
      </c>
      <c r="J25" s="32">
        <f>8287+2+3051</f>
        <v>11340</v>
      </c>
      <c r="K25" s="10">
        <v>737</v>
      </c>
      <c r="L25" s="10">
        <v>754</v>
      </c>
      <c r="M25" s="10">
        <v>932</v>
      </c>
      <c r="N25" s="10">
        <v>560</v>
      </c>
      <c r="O25" s="33">
        <f>SUM(K25:N25)</f>
        <v>2983</v>
      </c>
      <c r="P25" s="33"/>
      <c r="Q25" s="33"/>
      <c r="R25" s="33"/>
      <c r="S25" s="33"/>
      <c r="T25" s="33">
        <f t="shared" ref="T25:T49" si="2">SUM(P25:S25)</f>
        <v>0</v>
      </c>
      <c r="U25" s="33"/>
      <c r="V25" s="32"/>
      <c r="W25" s="33"/>
      <c r="X25" s="33"/>
      <c r="Y25" s="33">
        <f t="shared" ref="Y25:Y49" si="3">SUM(U25:X25)</f>
        <v>0</v>
      </c>
      <c r="Z25" s="33">
        <f t="shared" si="1"/>
        <v>2983</v>
      </c>
      <c r="AA25" s="20">
        <f t="shared" si="0"/>
        <v>0.26305114638447974</v>
      </c>
      <c r="AB25" s="31"/>
      <c r="AC25" s="8"/>
      <c r="AD25" s="28">
        <f>593+594</f>
        <v>1187</v>
      </c>
      <c r="AE25" s="61"/>
      <c r="AF25" s="62"/>
    </row>
    <row r="26" spans="2:32" ht="36" customHeight="1" x14ac:dyDescent="0.2">
      <c r="B26" s="3"/>
      <c r="C26" s="65"/>
      <c r="D26" s="65"/>
      <c r="E26" s="65"/>
      <c r="F26" s="18"/>
      <c r="G26" s="13" t="s">
        <v>23</v>
      </c>
      <c r="H26" s="9" t="s">
        <v>17</v>
      </c>
      <c r="I26" s="32">
        <v>31679</v>
      </c>
      <c r="J26" s="32">
        <f>31679+2+6100</f>
        <v>37781</v>
      </c>
      <c r="K26" s="10">
        <v>2005</v>
      </c>
      <c r="L26" s="10">
        <v>2604</v>
      </c>
      <c r="M26" s="10">
        <v>2768</v>
      </c>
      <c r="N26" s="10">
        <v>1627</v>
      </c>
      <c r="O26" s="33">
        <f>SUM(K26:N26)</f>
        <v>9004</v>
      </c>
      <c r="P26" s="33"/>
      <c r="Q26" s="33"/>
      <c r="R26" s="33"/>
      <c r="S26" s="33"/>
      <c r="T26" s="33">
        <f t="shared" si="2"/>
        <v>0</v>
      </c>
      <c r="U26" s="33"/>
      <c r="V26" s="32"/>
      <c r="W26" s="33"/>
      <c r="X26" s="33"/>
      <c r="Y26" s="33">
        <f t="shared" si="3"/>
        <v>0</v>
      </c>
      <c r="Z26" s="33">
        <f t="shared" si="1"/>
        <v>9004</v>
      </c>
      <c r="AA26" s="20">
        <f t="shared" si="0"/>
        <v>0.23832084910404699</v>
      </c>
      <c r="AB26" s="8"/>
      <c r="AC26" s="31"/>
      <c r="AD26" s="28">
        <f>2007+2007</f>
        <v>4014</v>
      </c>
      <c r="AE26" s="61"/>
      <c r="AF26" s="62"/>
    </row>
    <row r="27" spans="2:32" ht="32.25" customHeight="1" x14ac:dyDescent="0.2">
      <c r="B27" s="45"/>
      <c r="C27" s="66"/>
      <c r="D27" s="67"/>
      <c r="E27" s="68"/>
      <c r="F27" s="46"/>
      <c r="G27" s="47" t="s">
        <v>24</v>
      </c>
      <c r="H27" s="48" t="s">
        <v>17</v>
      </c>
      <c r="I27" s="49">
        <v>53469</v>
      </c>
      <c r="J27" s="49">
        <f>53469+4+9151</f>
        <v>62624</v>
      </c>
      <c r="K27" s="50">
        <v>3815</v>
      </c>
      <c r="L27" s="50">
        <v>4791</v>
      </c>
      <c r="M27" s="50">
        <v>5150</v>
      </c>
      <c r="N27" s="50">
        <v>3108</v>
      </c>
      <c r="O27" s="51">
        <f>SUM(K27:N27)</f>
        <v>16864</v>
      </c>
      <c r="P27" s="51"/>
      <c r="Q27" s="51"/>
      <c r="R27" s="51"/>
      <c r="S27" s="51"/>
      <c r="T27" s="51">
        <f t="shared" si="2"/>
        <v>0</v>
      </c>
      <c r="U27" s="51"/>
      <c r="V27" s="49"/>
      <c r="W27" s="51"/>
      <c r="X27" s="51"/>
      <c r="Y27" s="51">
        <f t="shared" si="3"/>
        <v>0</v>
      </c>
      <c r="Z27" s="51">
        <f t="shared" si="1"/>
        <v>16864</v>
      </c>
      <c r="AA27" s="52">
        <f t="shared" si="0"/>
        <v>0.2692897291773122</v>
      </c>
      <c r="AB27" s="53"/>
      <c r="AC27" s="53"/>
      <c r="AD27" s="28">
        <f>3448+3448</f>
        <v>6896</v>
      </c>
      <c r="AE27" s="61"/>
      <c r="AF27" s="62"/>
    </row>
    <row r="28" spans="2:32" ht="18.75" x14ac:dyDescent="0.3">
      <c r="B28" s="27"/>
      <c r="C28" s="64" t="s">
        <v>73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27"/>
      <c r="AD28" s="44"/>
      <c r="AE28" s="61"/>
      <c r="AF28" s="62"/>
    </row>
    <row r="29" spans="2:32" ht="18.75" x14ac:dyDescent="0.3">
      <c r="B29" s="56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6"/>
      <c r="AD29" s="44"/>
      <c r="AE29" s="61"/>
      <c r="AF29" s="62"/>
    </row>
    <row r="30" spans="2:32" ht="18.75" x14ac:dyDescent="0.3">
      <c r="B30" s="56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6"/>
      <c r="AD30" s="44"/>
      <c r="AE30" s="61"/>
      <c r="AF30" s="62"/>
    </row>
    <row r="31" spans="2:32" ht="20.25" x14ac:dyDescent="0.2">
      <c r="B31" s="69" t="s">
        <v>68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44"/>
      <c r="AE31" s="61"/>
      <c r="AF31" s="62"/>
    </row>
    <row r="32" spans="2:32" ht="18.75" x14ac:dyDescent="0.2">
      <c r="B32" s="70" t="s">
        <v>69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44"/>
      <c r="AE32" s="61"/>
      <c r="AF32" s="62"/>
    </row>
    <row r="33" spans="2:32" ht="18.75" x14ac:dyDescent="0.2">
      <c r="B33" s="70" t="s">
        <v>56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44"/>
      <c r="AE33" s="61"/>
      <c r="AF33" s="62"/>
    </row>
    <row r="34" spans="2:32" ht="25.5" x14ac:dyDescent="0.2">
      <c r="B34" s="3"/>
      <c r="C34" s="65"/>
      <c r="D34" s="65"/>
      <c r="E34" s="65"/>
      <c r="F34" s="32"/>
      <c r="G34" s="12" t="s">
        <v>25</v>
      </c>
      <c r="H34" s="9" t="s">
        <v>19</v>
      </c>
      <c r="I34" s="32">
        <v>19</v>
      </c>
      <c r="J34" s="32">
        <v>19</v>
      </c>
      <c r="K34" s="54">
        <v>0</v>
      </c>
      <c r="L34" s="54">
        <v>1</v>
      </c>
      <c r="M34" s="54">
        <v>3</v>
      </c>
      <c r="N34" s="54">
        <v>2</v>
      </c>
      <c r="O34" s="32">
        <f t="shared" ref="O34:O49" si="4">SUM(K34:N34)</f>
        <v>6</v>
      </c>
      <c r="P34" s="32"/>
      <c r="Q34" s="32"/>
      <c r="R34" s="32"/>
      <c r="S34" s="32"/>
      <c r="T34" s="32">
        <f t="shared" si="2"/>
        <v>0</v>
      </c>
      <c r="U34" s="32"/>
      <c r="V34" s="32"/>
      <c r="W34" s="32"/>
      <c r="X34" s="32"/>
      <c r="Y34" s="32">
        <f t="shared" si="3"/>
        <v>0</v>
      </c>
      <c r="Z34" s="32">
        <f t="shared" si="1"/>
        <v>6</v>
      </c>
      <c r="AA34" s="34">
        <f t="shared" si="0"/>
        <v>0.31578947368421051</v>
      </c>
      <c r="AB34" s="11"/>
      <c r="AC34" s="11"/>
      <c r="AE34" s="61"/>
      <c r="AF34" s="62"/>
    </row>
    <row r="35" spans="2:32" ht="25.5" x14ac:dyDescent="0.2">
      <c r="B35" s="3"/>
      <c r="C35" s="65"/>
      <c r="D35" s="65"/>
      <c r="E35" s="65"/>
      <c r="F35" s="18"/>
      <c r="G35" s="12" t="s">
        <v>26</v>
      </c>
      <c r="H35" s="9" t="s">
        <v>19</v>
      </c>
      <c r="I35" s="32">
        <v>6</v>
      </c>
      <c r="J35" s="32">
        <v>6</v>
      </c>
      <c r="K35" s="54">
        <v>0</v>
      </c>
      <c r="L35" s="54">
        <v>0</v>
      </c>
      <c r="M35" s="54">
        <v>1</v>
      </c>
      <c r="N35" s="54">
        <v>0</v>
      </c>
      <c r="O35" s="32">
        <f t="shared" si="4"/>
        <v>1</v>
      </c>
      <c r="P35" s="32"/>
      <c r="Q35" s="32"/>
      <c r="R35" s="32"/>
      <c r="S35" s="32"/>
      <c r="T35" s="32">
        <f t="shared" si="2"/>
        <v>0</v>
      </c>
      <c r="U35" s="32"/>
      <c r="V35" s="32"/>
      <c r="W35" s="32"/>
      <c r="X35" s="32"/>
      <c r="Y35" s="32">
        <f t="shared" si="3"/>
        <v>0</v>
      </c>
      <c r="Z35" s="32">
        <f t="shared" si="1"/>
        <v>1</v>
      </c>
      <c r="AA35" s="34">
        <f t="shared" si="0"/>
        <v>0.16666666666666666</v>
      </c>
      <c r="AB35" s="8"/>
      <c r="AC35" s="8"/>
      <c r="AE35" s="61"/>
      <c r="AF35" s="62"/>
    </row>
    <row r="36" spans="2:32" ht="25.5" x14ac:dyDescent="0.2">
      <c r="B36" s="3"/>
      <c r="C36" s="65"/>
      <c r="D36" s="65"/>
      <c r="E36" s="65"/>
      <c r="F36" s="18"/>
      <c r="G36" s="12" t="s">
        <v>27</v>
      </c>
      <c r="H36" s="9" t="s">
        <v>19</v>
      </c>
      <c r="I36" s="32">
        <v>6124</v>
      </c>
      <c r="J36" s="32">
        <v>6124</v>
      </c>
      <c r="K36" s="54">
        <v>516</v>
      </c>
      <c r="L36" s="54">
        <v>546</v>
      </c>
      <c r="M36" s="54">
        <v>663</v>
      </c>
      <c r="N36" s="54">
        <v>409</v>
      </c>
      <c r="O36" s="32">
        <f t="shared" si="4"/>
        <v>2134</v>
      </c>
      <c r="P36" s="32"/>
      <c r="Q36" s="32"/>
      <c r="R36" s="32"/>
      <c r="S36" s="32"/>
      <c r="T36" s="32">
        <f t="shared" si="2"/>
        <v>0</v>
      </c>
      <c r="U36" s="32"/>
      <c r="V36" s="32"/>
      <c r="W36" s="32"/>
      <c r="X36" s="32"/>
      <c r="Y36" s="32">
        <f t="shared" si="3"/>
        <v>0</v>
      </c>
      <c r="Z36" s="32">
        <f t="shared" si="1"/>
        <v>2134</v>
      </c>
      <c r="AA36" s="34">
        <f t="shared" si="0"/>
        <v>0.34846505551926843</v>
      </c>
      <c r="AB36" s="14"/>
      <c r="AC36" s="14"/>
      <c r="AE36" s="61"/>
      <c r="AF36" s="62"/>
    </row>
    <row r="37" spans="2:32" ht="15" x14ac:dyDescent="0.2">
      <c r="B37" s="3"/>
      <c r="C37" s="65"/>
      <c r="D37" s="65"/>
      <c r="E37" s="65"/>
      <c r="F37" s="18"/>
      <c r="G37" s="12" t="s">
        <v>28</v>
      </c>
      <c r="H37" s="9" t="s">
        <v>19</v>
      </c>
      <c r="I37" s="32">
        <v>3770</v>
      </c>
      <c r="J37" s="32">
        <v>3770</v>
      </c>
      <c r="K37" s="54">
        <v>334</v>
      </c>
      <c r="L37" s="54">
        <v>297</v>
      </c>
      <c r="M37" s="54">
        <v>401</v>
      </c>
      <c r="N37" s="54">
        <v>277</v>
      </c>
      <c r="O37" s="32">
        <f t="shared" si="4"/>
        <v>1309</v>
      </c>
      <c r="P37" s="32"/>
      <c r="Q37" s="32"/>
      <c r="R37" s="32"/>
      <c r="S37" s="32"/>
      <c r="T37" s="32">
        <f t="shared" si="2"/>
        <v>0</v>
      </c>
      <c r="U37" s="32"/>
      <c r="V37" s="32"/>
      <c r="W37" s="32"/>
      <c r="X37" s="32"/>
      <c r="Y37" s="32">
        <f t="shared" si="3"/>
        <v>0</v>
      </c>
      <c r="Z37" s="32">
        <f t="shared" si="1"/>
        <v>1309</v>
      </c>
      <c r="AA37" s="34">
        <f t="shared" si="0"/>
        <v>0.34721485411140585</v>
      </c>
      <c r="AB37" s="14"/>
      <c r="AC37" s="14"/>
      <c r="AE37" s="61"/>
      <c r="AF37" s="62"/>
    </row>
    <row r="38" spans="2:32" ht="39" customHeight="1" x14ac:dyDescent="0.2">
      <c r="B38" s="3"/>
      <c r="C38" s="65"/>
      <c r="D38" s="65"/>
      <c r="E38" s="65"/>
      <c r="F38" s="18"/>
      <c r="G38" s="12" t="s">
        <v>29</v>
      </c>
      <c r="H38" s="9" t="s">
        <v>19</v>
      </c>
      <c r="I38" s="32">
        <v>8621</v>
      </c>
      <c r="J38" s="32">
        <v>8621</v>
      </c>
      <c r="K38" s="54">
        <v>723</v>
      </c>
      <c r="L38" s="54">
        <v>784</v>
      </c>
      <c r="M38" s="54">
        <v>1031</v>
      </c>
      <c r="N38" s="54">
        <v>512</v>
      </c>
      <c r="O38" s="32">
        <f t="shared" si="4"/>
        <v>3050</v>
      </c>
      <c r="P38" s="32"/>
      <c r="Q38" s="32"/>
      <c r="R38" s="32"/>
      <c r="S38" s="32"/>
      <c r="T38" s="32">
        <f t="shared" si="2"/>
        <v>0</v>
      </c>
      <c r="U38" s="32"/>
      <c r="V38" s="32"/>
      <c r="W38" s="32"/>
      <c r="X38" s="32"/>
      <c r="Y38" s="32">
        <f t="shared" si="3"/>
        <v>0</v>
      </c>
      <c r="Z38" s="32">
        <f t="shared" si="1"/>
        <v>3050</v>
      </c>
      <c r="AA38" s="34">
        <f t="shared" si="0"/>
        <v>0.35378726365850827</v>
      </c>
      <c r="AB38" s="14"/>
      <c r="AC38" s="14"/>
      <c r="AE38" s="61"/>
      <c r="AF38" s="62"/>
    </row>
    <row r="39" spans="2:32" ht="25.5" x14ac:dyDescent="0.2">
      <c r="B39" s="3"/>
      <c r="C39" s="65"/>
      <c r="D39" s="65"/>
      <c r="E39" s="65"/>
      <c r="F39" s="18"/>
      <c r="G39" s="12" t="s">
        <v>30</v>
      </c>
      <c r="H39" s="9" t="s">
        <v>19</v>
      </c>
      <c r="I39" s="32">
        <v>15129</v>
      </c>
      <c r="J39" s="32">
        <v>15129</v>
      </c>
      <c r="K39" s="54">
        <v>1217</v>
      </c>
      <c r="L39" s="54">
        <v>1398</v>
      </c>
      <c r="M39" s="54">
        <v>1726</v>
      </c>
      <c r="N39" s="54">
        <v>1056</v>
      </c>
      <c r="O39" s="32">
        <f t="shared" si="4"/>
        <v>5397</v>
      </c>
      <c r="P39" s="32"/>
      <c r="Q39" s="32"/>
      <c r="R39" s="32"/>
      <c r="S39" s="32"/>
      <c r="T39" s="32">
        <f t="shared" si="2"/>
        <v>0</v>
      </c>
      <c r="U39" s="32"/>
      <c r="V39" s="32"/>
      <c r="W39" s="32"/>
      <c r="X39" s="32"/>
      <c r="Y39" s="32">
        <f t="shared" si="3"/>
        <v>0</v>
      </c>
      <c r="Z39" s="32">
        <f t="shared" si="1"/>
        <v>5397</v>
      </c>
      <c r="AA39" s="34">
        <f t="shared" si="0"/>
        <v>0.35673210390640492</v>
      </c>
      <c r="AB39" s="14"/>
      <c r="AC39" s="14"/>
      <c r="AE39" s="61"/>
      <c r="AF39" s="62"/>
    </row>
    <row r="40" spans="2:32" ht="25.5" x14ac:dyDescent="0.2">
      <c r="B40" s="3"/>
      <c r="C40" s="65"/>
      <c r="D40" s="65"/>
      <c r="E40" s="65"/>
      <c r="F40" s="18"/>
      <c r="G40" s="12" t="s">
        <v>31</v>
      </c>
      <c r="H40" s="9" t="s">
        <v>19</v>
      </c>
      <c r="I40" s="32">
        <v>33990</v>
      </c>
      <c r="J40" s="32">
        <v>33990</v>
      </c>
      <c r="K40" s="54">
        <v>2951</v>
      </c>
      <c r="L40" s="54">
        <v>2884</v>
      </c>
      <c r="M40" s="54">
        <v>3790</v>
      </c>
      <c r="N40" s="54">
        <v>2160</v>
      </c>
      <c r="O40" s="32">
        <f t="shared" si="4"/>
        <v>11785</v>
      </c>
      <c r="P40" s="32"/>
      <c r="Q40" s="32"/>
      <c r="R40" s="32"/>
      <c r="S40" s="32"/>
      <c r="T40" s="32">
        <f t="shared" si="2"/>
        <v>0</v>
      </c>
      <c r="U40" s="32"/>
      <c r="V40" s="32"/>
      <c r="W40" s="32"/>
      <c r="X40" s="32"/>
      <c r="Y40" s="32">
        <f t="shared" si="3"/>
        <v>0</v>
      </c>
      <c r="Z40" s="32">
        <f t="shared" si="1"/>
        <v>11785</v>
      </c>
      <c r="AA40" s="34">
        <f t="shared" si="0"/>
        <v>0.34671962341865253</v>
      </c>
      <c r="AB40" s="14"/>
      <c r="AC40" s="14"/>
      <c r="AE40" s="61"/>
      <c r="AF40" s="62"/>
    </row>
    <row r="41" spans="2:32" ht="25.5" x14ac:dyDescent="0.2">
      <c r="B41" s="3"/>
      <c r="C41" s="66"/>
      <c r="D41" s="67"/>
      <c r="E41" s="68"/>
      <c r="F41" s="18"/>
      <c r="G41" s="12" t="s">
        <v>32</v>
      </c>
      <c r="H41" s="9" t="s">
        <v>19</v>
      </c>
      <c r="I41" s="32">
        <v>4289</v>
      </c>
      <c r="J41" s="32">
        <v>4289</v>
      </c>
      <c r="K41" s="55">
        <v>526</v>
      </c>
      <c r="L41" s="55">
        <v>517</v>
      </c>
      <c r="M41" s="55">
        <v>566</v>
      </c>
      <c r="N41" s="55">
        <v>405</v>
      </c>
      <c r="O41" s="32">
        <f t="shared" si="4"/>
        <v>2014</v>
      </c>
      <c r="P41" s="32"/>
      <c r="Q41" s="32"/>
      <c r="R41" s="32"/>
      <c r="S41" s="32"/>
      <c r="T41" s="32">
        <f t="shared" si="2"/>
        <v>0</v>
      </c>
      <c r="U41" s="32"/>
      <c r="V41" s="32"/>
      <c r="W41" s="32"/>
      <c r="X41" s="32"/>
      <c r="Y41" s="32">
        <f t="shared" si="3"/>
        <v>0</v>
      </c>
      <c r="Z41" s="32">
        <f t="shared" si="1"/>
        <v>2014</v>
      </c>
      <c r="AA41" s="29">
        <f t="shared" si="0"/>
        <v>0.46957332711587785</v>
      </c>
      <c r="AB41" s="14"/>
      <c r="AC41" s="14"/>
      <c r="AE41" s="61"/>
      <c r="AF41" s="62"/>
    </row>
    <row r="42" spans="2:32" ht="15" x14ac:dyDescent="0.2">
      <c r="B42" s="3"/>
      <c r="C42" s="66"/>
      <c r="D42" s="67"/>
      <c r="E42" s="68"/>
      <c r="F42" s="18"/>
      <c r="G42" s="12" t="s">
        <v>33</v>
      </c>
      <c r="H42" s="9" t="s">
        <v>19</v>
      </c>
      <c r="I42" s="32">
        <v>3109</v>
      </c>
      <c r="J42" s="32">
        <v>3109</v>
      </c>
      <c r="K42" s="31">
        <v>210</v>
      </c>
      <c r="L42" s="31">
        <v>427</v>
      </c>
      <c r="M42" s="55">
        <v>346</v>
      </c>
      <c r="N42" s="31">
        <v>191</v>
      </c>
      <c r="O42" s="32">
        <f t="shared" si="4"/>
        <v>1174</v>
      </c>
      <c r="P42" s="32"/>
      <c r="Q42" s="32"/>
      <c r="R42" s="32"/>
      <c r="S42" s="32"/>
      <c r="T42" s="32">
        <f t="shared" si="2"/>
        <v>0</v>
      </c>
      <c r="U42" s="32"/>
      <c r="V42" s="32"/>
      <c r="W42" s="32"/>
      <c r="X42" s="32"/>
      <c r="Y42" s="32">
        <f t="shared" si="3"/>
        <v>0</v>
      </c>
      <c r="Z42" s="32">
        <f t="shared" si="1"/>
        <v>1174</v>
      </c>
      <c r="AA42" s="34">
        <f t="shared" si="0"/>
        <v>0.37761338050820198</v>
      </c>
      <c r="AB42" s="14"/>
      <c r="AC42" s="14"/>
      <c r="AE42" s="61"/>
      <c r="AF42" s="62"/>
    </row>
    <row r="43" spans="2:32" ht="25.5" x14ac:dyDescent="0.2">
      <c r="B43" s="3"/>
      <c r="C43" s="66"/>
      <c r="D43" s="67"/>
      <c r="E43" s="68"/>
      <c r="F43" s="18"/>
      <c r="G43" s="12" t="s">
        <v>34</v>
      </c>
      <c r="H43" s="9" t="s">
        <v>19</v>
      </c>
      <c r="I43" s="32">
        <v>23731</v>
      </c>
      <c r="J43" s="32">
        <v>23731</v>
      </c>
      <c r="K43" s="31">
        <v>2042</v>
      </c>
      <c r="L43" s="31">
        <v>2000</v>
      </c>
      <c r="M43" s="55">
        <v>2811</v>
      </c>
      <c r="N43" s="31">
        <v>1566</v>
      </c>
      <c r="O43" s="32">
        <f t="shared" si="4"/>
        <v>8419</v>
      </c>
      <c r="P43" s="32"/>
      <c r="Q43" s="32"/>
      <c r="R43" s="32"/>
      <c r="S43" s="32"/>
      <c r="T43" s="32">
        <f t="shared" si="2"/>
        <v>0</v>
      </c>
      <c r="U43" s="32"/>
      <c r="V43" s="32"/>
      <c r="W43" s="32"/>
      <c r="X43" s="32"/>
      <c r="Y43" s="32">
        <f t="shared" si="3"/>
        <v>0</v>
      </c>
      <c r="Z43" s="32">
        <f t="shared" si="1"/>
        <v>8419</v>
      </c>
      <c r="AA43" s="34">
        <f t="shared" si="0"/>
        <v>0.3547680249462728</v>
      </c>
      <c r="AB43" s="14"/>
      <c r="AC43" s="14"/>
      <c r="AE43" s="61"/>
      <c r="AF43" s="62"/>
    </row>
    <row r="44" spans="2:32" ht="15" x14ac:dyDescent="0.2">
      <c r="B44" s="3"/>
      <c r="C44" s="66"/>
      <c r="D44" s="67"/>
      <c r="E44" s="68"/>
      <c r="F44" s="18"/>
      <c r="G44" s="12" t="s">
        <v>35</v>
      </c>
      <c r="H44" s="9" t="s">
        <v>19</v>
      </c>
      <c r="I44" s="32">
        <v>1817</v>
      </c>
      <c r="J44" s="32">
        <v>1817</v>
      </c>
      <c r="K44" s="31">
        <v>58</v>
      </c>
      <c r="L44" s="31">
        <v>245</v>
      </c>
      <c r="M44" s="55">
        <v>79</v>
      </c>
      <c r="N44" s="31">
        <v>75</v>
      </c>
      <c r="O44" s="32">
        <f t="shared" si="4"/>
        <v>457</v>
      </c>
      <c r="P44" s="32"/>
      <c r="Q44" s="32"/>
      <c r="R44" s="32"/>
      <c r="S44" s="32"/>
      <c r="T44" s="32">
        <f t="shared" si="2"/>
        <v>0</v>
      </c>
      <c r="U44" s="32"/>
      <c r="V44" s="32"/>
      <c r="W44" s="32"/>
      <c r="X44" s="32"/>
      <c r="Y44" s="32">
        <f t="shared" si="3"/>
        <v>0</v>
      </c>
      <c r="Z44" s="32">
        <f t="shared" si="1"/>
        <v>457</v>
      </c>
      <c r="AA44" s="34">
        <f t="shared" si="0"/>
        <v>0.25151348376444688</v>
      </c>
      <c r="AB44" s="14"/>
      <c r="AC44" s="14"/>
      <c r="AE44" s="61"/>
      <c r="AF44" s="62"/>
    </row>
    <row r="45" spans="2:32" ht="15" x14ac:dyDescent="0.2">
      <c r="B45" s="3"/>
      <c r="C45" s="66"/>
      <c r="D45" s="67"/>
      <c r="E45" s="68"/>
      <c r="F45" s="18"/>
      <c r="G45" s="12" t="s">
        <v>36</v>
      </c>
      <c r="H45" s="9" t="s">
        <v>19</v>
      </c>
      <c r="I45" s="32">
        <v>185</v>
      </c>
      <c r="J45" s="32">
        <v>185</v>
      </c>
      <c r="K45" s="31">
        <v>15</v>
      </c>
      <c r="L45" s="31">
        <v>25</v>
      </c>
      <c r="M45" s="55">
        <v>14</v>
      </c>
      <c r="N45" s="31">
        <v>6</v>
      </c>
      <c r="O45" s="32">
        <f t="shared" si="4"/>
        <v>60</v>
      </c>
      <c r="P45" s="32"/>
      <c r="Q45" s="32"/>
      <c r="R45" s="32"/>
      <c r="S45" s="32"/>
      <c r="T45" s="32">
        <f t="shared" si="2"/>
        <v>0</v>
      </c>
      <c r="U45" s="32"/>
      <c r="V45" s="32"/>
      <c r="W45" s="32"/>
      <c r="X45" s="32"/>
      <c r="Y45" s="32">
        <f t="shared" si="3"/>
        <v>0</v>
      </c>
      <c r="Z45" s="32">
        <f t="shared" si="1"/>
        <v>60</v>
      </c>
      <c r="AA45" s="34">
        <f t="shared" si="0"/>
        <v>0.32432432432432434</v>
      </c>
      <c r="AB45" s="14"/>
      <c r="AC45" s="14"/>
      <c r="AE45" s="61"/>
      <c r="AF45" s="62"/>
    </row>
    <row r="46" spans="2:32" ht="24" customHeight="1" x14ac:dyDescent="0.2">
      <c r="B46" s="3"/>
      <c r="C46" s="66"/>
      <c r="D46" s="67"/>
      <c r="E46" s="68"/>
      <c r="F46" s="18"/>
      <c r="G46" s="13" t="s">
        <v>37</v>
      </c>
      <c r="H46" s="9" t="s">
        <v>19</v>
      </c>
      <c r="I46" s="32">
        <v>60033</v>
      </c>
      <c r="J46" s="32">
        <v>60033</v>
      </c>
      <c r="K46" s="31">
        <v>8697</v>
      </c>
      <c r="L46" s="31">
        <v>9710</v>
      </c>
      <c r="M46" s="55">
        <v>10819</v>
      </c>
      <c r="N46" s="31">
        <v>6607</v>
      </c>
      <c r="O46" s="32">
        <f t="shared" si="4"/>
        <v>35833</v>
      </c>
      <c r="P46" s="32"/>
      <c r="Q46" s="32"/>
      <c r="R46" s="32"/>
      <c r="S46" s="32"/>
      <c r="T46" s="32">
        <f t="shared" si="2"/>
        <v>0</v>
      </c>
      <c r="U46" s="32"/>
      <c r="V46" s="32"/>
      <c r="W46" s="32"/>
      <c r="X46" s="32"/>
      <c r="Y46" s="32">
        <f t="shared" si="3"/>
        <v>0</v>
      </c>
      <c r="Z46" s="32">
        <f t="shared" si="1"/>
        <v>35833</v>
      </c>
      <c r="AA46" s="29">
        <f t="shared" si="0"/>
        <v>0.5968883780587344</v>
      </c>
      <c r="AB46" s="14"/>
      <c r="AC46" s="14"/>
      <c r="AE46" s="61"/>
      <c r="AF46" s="62"/>
    </row>
    <row r="47" spans="2:32" ht="15" x14ac:dyDescent="0.2">
      <c r="B47" s="3"/>
      <c r="C47" s="66"/>
      <c r="D47" s="67"/>
      <c r="E47" s="68"/>
      <c r="F47" s="18"/>
      <c r="G47" s="15" t="s">
        <v>38</v>
      </c>
      <c r="H47" s="35" t="s">
        <v>18</v>
      </c>
      <c r="I47" s="32">
        <v>30690</v>
      </c>
      <c r="J47" s="32">
        <v>30690</v>
      </c>
      <c r="K47" s="31">
        <v>2729</v>
      </c>
      <c r="L47" s="31">
        <v>3031</v>
      </c>
      <c r="M47" s="55">
        <v>3863</v>
      </c>
      <c r="N47" s="31">
        <v>2243</v>
      </c>
      <c r="O47" s="32">
        <f t="shared" si="4"/>
        <v>11866</v>
      </c>
      <c r="P47" s="32"/>
      <c r="Q47" s="32"/>
      <c r="R47" s="32"/>
      <c r="S47" s="32"/>
      <c r="T47" s="32">
        <f t="shared" si="2"/>
        <v>0</v>
      </c>
      <c r="U47" s="32"/>
      <c r="V47" s="32"/>
      <c r="W47" s="32"/>
      <c r="X47" s="32"/>
      <c r="Y47" s="32">
        <f t="shared" si="3"/>
        <v>0</v>
      </c>
      <c r="Z47" s="32">
        <f t="shared" si="1"/>
        <v>11866</v>
      </c>
      <c r="AA47" s="34">
        <f t="shared" si="0"/>
        <v>0.38664059954382535</v>
      </c>
      <c r="AB47" s="14"/>
      <c r="AC47" s="14"/>
      <c r="AE47" s="61"/>
      <c r="AF47" s="62"/>
    </row>
    <row r="48" spans="2:32" ht="25.5" x14ac:dyDescent="0.2">
      <c r="B48" s="3"/>
      <c r="C48" s="66"/>
      <c r="D48" s="67"/>
      <c r="E48" s="68"/>
      <c r="F48" s="18"/>
      <c r="G48" s="15" t="s">
        <v>39</v>
      </c>
      <c r="H48" s="9" t="s">
        <v>19</v>
      </c>
      <c r="I48" s="32">
        <v>25</v>
      </c>
      <c r="J48" s="32">
        <v>25</v>
      </c>
      <c r="K48" s="31">
        <v>5</v>
      </c>
      <c r="L48" s="31">
        <v>3</v>
      </c>
      <c r="M48" s="55">
        <v>10</v>
      </c>
      <c r="N48" s="31">
        <v>6</v>
      </c>
      <c r="O48" s="32">
        <f t="shared" si="4"/>
        <v>24</v>
      </c>
      <c r="P48" s="32"/>
      <c r="Q48" s="32"/>
      <c r="R48" s="32"/>
      <c r="S48" s="32"/>
      <c r="T48" s="32">
        <f t="shared" si="2"/>
        <v>0</v>
      </c>
      <c r="U48" s="32"/>
      <c r="V48" s="32"/>
      <c r="W48" s="32"/>
      <c r="X48" s="32"/>
      <c r="Y48" s="32">
        <f t="shared" si="3"/>
        <v>0</v>
      </c>
      <c r="Z48" s="32">
        <f t="shared" si="1"/>
        <v>24</v>
      </c>
      <c r="AA48" s="34">
        <f t="shared" si="0"/>
        <v>0.96</v>
      </c>
      <c r="AB48" s="14"/>
      <c r="AC48" s="14"/>
      <c r="AE48" s="61"/>
      <c r="AF48" s="62"/>
    </row>
    <row r="49" spans="2:32" ht="38.25" x14ac:dyDescent="0.2">
      <c r="B49" s="23"/>
      <c r="C49" s="65"/>
      <c r="D49" s="65"/>
      <c r="E49" s="65"/>
      <c r="F49" s="18"/>
      <c r="G49" s="15" t="s">
        <v>61</v>
      </c>
      <c r="H49" s="35" t="s">
        <v>18</v>
      </c>
      <c r="I49" s="32">
        <v>31283.000000000004</v>
      </c>
      <c r="J49" s="32">
        <v>31283.000000000004</v>
      </c>
      <c r="K49" s="31">
        <v>2657</v>
      </c>
      <c r="L49" s="31">
        <v>2964</v>
      </c>
      <c r="M49" s="55">
        <v>3833</v>
      </c>
      <c r="N49" s="31">
        <v>2174</v>
      </c>
      <c r="O49" s="32">
        <f t="shared" si="4"/>
        <v>11628</v>
      </c>
      <c r="P49" s="32"/>
      <c r="Q49" s="32"/>
      <c r="R49" s="32"/>
      <c r="S49" s="32"/>
      <c r="T49" s="32">
        <f t="shared" si="2"/>
        <v>0</v>
      </c>
      <c r="U49" s="32"/>
      <c r="V49" s="32"/>
      <c r="W49" s="32"/>
      <c r="X49" s="32"/>
      <c r="Y49" s="32">
        <f t="shared" si="3"/>
        <v>0</v>
      </c>
      <c r="Z49" s="32">
        <f t="shared" si="1"/>
        <v>11628</v>
      </c>
      <c r="AA49" s="34">
        <f t="shared" si="0"/>
        <v>0.37170348112393309</v>
      </c>
      <c r="AB49" s="14"/>
      <c r="AC49" s="14"/>
      <c r="AE49" s="61"/>
      <c r="AF49" s="62"/>
    </row>
    <row r="50" spans="2:32" ht="18.75" x14ac:dyDescent="0.3">
      <c r="B50" s="27"/>
      <c r="C50" s="64" t="s">
        <v>73</v>
      </c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27"/>
    </row>
    <row r="51" spans="2:32" x14ac:dyDescent="0.2">
      <c r="R51" s="7"/>
    </row>
    <row r="52" spans="2:32" x14ac:dyDescent="0.2">
      <c r="R52" s="7"/>
    </row>
    <row r="53" spans="2:32" x14ac:dyDescent="0.2">
      <c r="R53" s="7"/>
    </row>
    <row r="54" spans="2:32" x14ac:dyDescent="0.2">
      <c r="R54" s="7"/>
    </row>
    <row r="55" spans="2:32" x14ac:dyDescent="0.2">
      <c r="R55" s="7"/>
    </row>
    <row r="56" spans="2:32" x14ac:dyDescent="0.2">
      <c r="R56" s="7"/>
    </row>
    <row r="57" spans="2:32" x14ac:dyDescent="0.2">
      <c r="R57" s="7"/>
    </row>
    <row r="58" spans="2:32" x14ac:dyDescent="0.2">
      <c r="R58" s="7"/>
    </row>
    <row r="59" spans="2:32" x14ac:dyDescent="0.2">
      <c r="R59" s="7"/>
    </row>
  </sheetData>
  <mergeCells count="56">
    <mergeCell ref="C50:AB50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38:E38"/>
    <mergeCell ref="C25:E25"/>
    <mergeCell ref="C26:E26"/>
    <mergeCell ref="C27:E27"/>
    <mergeCell ref="C28:AB28"/>
    <mergeCell ref="B31:AC31"/>
    <mergeCell ref="B32:AC32"/>
    <mergeCell ref="B33:AC33"/>
    <mergeCell ref="C34:E34"/>
    <mergeCell ref="C35:E35"/>
    <mergeCell ref="C36:E36"/>
    <mergeCell ref="C37:E37"/>
    <mergeCell ref="C24:E24"/>
    <mergeCell ref="B16:E16"/>
    <mergeCell ref="F16:AC16"/>
    <mergeCell ref="B17:E17"/>
    <mergeCell ref="F17:AC17"/>
    <mergeCell ref="B18:AC18"/>
    <mergeCell ref="B19:E19"/>
    <mergeCell ref="F19:AC19"/>
    <mergeCell ref="B20:E20"/>
    <mergeCell ref="F20:AC20"/>
    <mergeCell ref="C21:AC21"/>
    <mergeCell ref="C22:E22"/>
    <mergeCell ref="C23:E23"/>
    <mergeCell ref="B11:AC11"/>
    <mergeCell ref="B12:AC12"/>
    <mergeCell ref="B13:AC13"/>
    <mergeCell ref="B14:AC14"/>
    <mergeCell ref="B15:E15"/>
    <mergeCell ref="F15:AC15"/>
    <mergeCell ref="B7:D7"/>
    <mergeCell ref="E7:AC7"/>
    <mergeCell ref="B8:D8"/>
    <mergeCell ref="E8:AC8"/>
    <mergeCell ref="B9:D9"/>
    <mergeCell ref="E9:AC9"/>
    <mergeCell ref="B6:D6"/>
    <mergeCell ref="E6:AC6"/>
    <mergeCell ref="B2:AC2"/>
    <mergeCell ref="B3:AC3"/>
    <mergeCell ref="B4:AC4"/>
    <mergeCell ref="B5:D5"/>
    <mergeCell ref="E5:AC5"/>
  </mergeCells>
  <printOptions horizontalCentered="1"/>
  <pageMargins left="0.19685039370078741" right="0" top="0.59055118110236227" bottom="0.39370078740157483" header="0.39370078740157483" footer="0.39370078740157483"/>
  <pageSetup scale="68" orientation="landscape" r:id="rId1"/>
  <headerFooter>
    <oddFooter>&amp;C&amp;9PLAN OPERATIVO ANUAL, 2022&amp;R&amp;P</oddFooter>
  </headerFooter>
  <rowBreaks count="2" manualBreakCount="2">
    <brk id="13" max="16383" man="1"/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</vt:lpstr>
      <vt:lpstr>ABRIL!Área_de_impresión</vt:lpstr>
      <vt:lpstr>ABRIL!Títulos_a_imprimir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Dora Graciela Elizabeth Castellanos Carranza</cp:lastModifiedBy>
  <cp:lastPrinted>2022-04-27T15:26:53Z</cp:lastPrinted>
  <dcterms:created xsi:type="dcterms:W3CDTF">2019-01-08T14:24:40Z</dcterms:created>
  <dcterms:modified xsi:type="dcterms:W3CDTF">2022-05-06T16:25:54Z</dcterms:modified>
</cp:coreProperties>
</file>